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<sst xmlns="http://schemas.openxmlformats.org/spreadsheetml/2006/main" count="124" uniqueCount="121">
  <si>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</si>
  <si>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</si>
  <si>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</si>
  <si>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</si>
  <si>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</si>
  <si>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</si>
  <si>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</si>
  <si>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</si>
  <si>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</si>
  <si>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</si>
  <si>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</si>
  <si>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</si>
  <si>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</si>
  <si>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</si>
  <si>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</si>
  <si>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</si>
  <si>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</si>
  <si>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</si>
  <si>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</si>
  <si>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</si>
  <si>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</si>
  <si>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</si>
  <si>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</si>
  <si>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</si>
  <si>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</si>
  <si>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</si>
  <si>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</si>
  <si>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</si>
  <si>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</si>
  <si>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</si>
  <si>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</si>
  <si>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</si>
  <si>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</si>
  <si>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</si>
  <si>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</si>
  <si>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</si>
  <si>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</si>
  <si>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</si>
  <si>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</si>
  <si>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</si>
  <si>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</si>
  <si>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</si>
  <si>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</si>
  <si>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</si>
  <si>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</si>
  <si>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</si>
  <si>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</si>
  <si>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</si>
  <si>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</si>
  <si>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</si>
  <si>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</si>
  <si>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</si>
  <si>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</si>
  <si>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</si>
  <si>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</si>
  <si>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</si>
  <si>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</si>
  <si>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</si>
  <si>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</si>
  <si>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</si>
  <si>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</si>
  <si>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</si>
  <si>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</si>
  <si>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</si>
  <si>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</si>
  <si>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</si>
  <si>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</si>
  <si>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</si>
  <si>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</si>
  <si>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</si>
  <si>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</si>
  <si>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</si>
  <si>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</si>
  <si>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</si>
  <si>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</si>
  <si>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</si>
  <si>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</si>
  <si>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</si>
  <si>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</si>
  <si>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</si>
  <si>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</si>
  <si>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</si>
  <si>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</si>
  <si>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</si>
  <si>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</si>
  <si>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</si>
  <si>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</si>
  <si>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</si>
  <si>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</si>
  <si>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</si>
  <si>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</si>
  <si>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</si>
  <si>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</si>
  <si>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</si>
  <si>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</si>
  <si>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</si>
  <si>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</si>
  <si>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</si>
  <si>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</si>
  <si>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</si>
  <si>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</si>
  <si>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</si>
  <si>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</si>
  <si>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</si>
  <si>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</si>
  <si>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</si>
  <si>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</si>
  <si>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</si>
  <si>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</si>
  <si>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</si>
  <si>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</si>
  <si>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</si>
  <si>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</si>
  <si>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</si>
  <si>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</si>
  <si>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</si>
  <si>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</si>
  <si>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</si>
  <si>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</si>
  <si>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</si>
  <si>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Профінансовано станом на 25.10.16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</si>
</sst>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24" sqref="AJ2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0" width="0" style="7" hidden="1" customWidth="1"/>
    <col min="31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41</v>
      </c>
      <c r="J4" s="80" t="s">
        <v>115</v>
      </c>
      <c r="K4" s="85" t="s">
        <v>116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118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129492614.14999999</v>
      </c>
      <c r="I8" s="70">
        <f>H8/D8*100</f>
        <v>83.2386207589562</v>
      </c>
      <c r="J8" s="70">
        <f>H8/(L8+M8+N8+O8+P8+Q8+R8+U8+N25+O25+P25+Q25+R25+S8+S25+T8+T25+U25)*100</f>
        <v>89.16969272670528</v>
      </c>
      <c r="K8" s="63">
        <f>K9+K17</f>
        <v>4518615.7299999995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31983848.200000003</v>
      </c>
      <c r="I9" s="45">
        <f>H9/D9*100</f>
        <v>77.86875285382003</v>
      </c>
      <c r="J9" s="45">
        <f>H9/(L9+M9+N9+O9+P9+Q9+R9+S9+U9+T9+M17+N17+O17+P17+Q17+R17+S17+T17+U17)*100</f>
        <v>87.62106651576931</v>
      </c>
      <c r="K9" s="23">
        <f>L9+M9+N9+O9+P9+Q9+R9+S9+T9+U9+-H10-H11-H12-H13-H14-H15-H16</f>
        <v>2904166.13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88">
        <f>(H10+H11+H12+H13+H14+H15+H16)/(L9+M9+N9+O9+P9+Q9+R9+S9+T9+U9)*100</f>
        <v>88.16463619759423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</f>
        <v>1855487.28</v>
      </c>
      <c r="I15" s="46">
        <f t="shared" si="3"/>
        <v>88.06308661606657</v>
      </c>
      <c r="J15" s="89"/>
      <c r="K15" s="51">
        <f t="shared" si="2"/>
        <v>251510.50000000023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10349975.8</v>
      </c>
      <c r="I17" s="46">
        <f t="shared" si="3"/>
        <v>84.79624929336295</v>
      </c>
      <c r="J17" s="88">
        <f>H17/(L17+M17+N17+O17+P17+Q17+R17+S17+T17+U17)*100</f>
        <v>86.50625043806951</v>
      </c>
      <c r="K17" s="71">
        <f>L17+M17+N17+O17+P17+Q17+R17+S17+T17+U17-H17</f>
        <v>1614449.5999999996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</f>
        <v>4104634.41</v>
      </c>
      <c r="I18" s="47">
        <f>H18/D18*100</f>
        <v>90.9412741774676</v>
      </c>
      <c r="J18" s="89"/>
      <c r="K18" s="79">
        <f>D18-H18</f>
        <v>408865.58999999985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</f>
        <v>4678703.25</v>
      </c>
      <c r="I19" s="47">
        <f>H19/D19*100</f>
        <v>87.82009253697724</v>
      </c>
      <c r="J19" s="89"/>
      <c r="K19" s="79">
        <f aca="true" t="shared" si="5" ref="K19:K24">D19-H19</f>
        <v>648896.75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</f>
        <v>301636.09</v>
      </c>
      <c r="I20" s="47"/>
      <c r="J20" s="89"/>
      <c r="K20" s="79">
        <f t="shared" si="5"/>
        <v>298663.91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</f>
        <v>996410.7300000001</v>
      </c>
      <c r="I21" s="47">
        <f t="shared" si="3"/>
        <v>96.82350889126423</v>
      </c>
      <c r="J21" s="89"/>
      <c r="K21" s="79">
        <f t="shared" si="5"/>
        <v>32689.269999999902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97508765.94999999</v>
      </c>
      <c r="I25" s="45">
        <f>H25/D25*100</f>
        <v>85.16503086075305</v>
      </c>
      <c r="J25" s="68">
        <f>H25/(L25+M25+N25+O25+P25+Q25+R25+S25+T25+U25)*100</f>
        <v>89.68964975619465</v>
      </c>
      <c r="K25" s="52">
        <f>L25+M25+N25+O25+P25+Q25+R25+S25+T25+T25+U25-H25</f>
        <v>29283021.670000017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9641128.32</v>
      </c>
      <c r="V25" s="62">
        <f t="shared" si="6"/>
        <v>2027592.4300000002</v>
      </c>
      <c r="W25" s="62">
        <f t="shared" si="6"/>
        <v>3748339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</f>
        <v>41378390.28000001</v>
      </c>
      <c r="I38" s="46">
        <f t="shared" si="13"/>
        <v>83.97680055710163</v>
      </c>
      <c r="J38" s="67">
        <f t="shared" si="14"/>
        <v>91.46365041352247</v>
      </c>
      <c r="K38" s="52">
        <f t="shared" si="9"/>
        <v>8431923.469999991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692000-57666-634334+701511.75-701511.75+2500000-1.25+318500-250000-248339+3000000</f>
        <v>5320159.75</v>
      </c>
      <c r="V38" s="43">
        <f>130000-130000+1000000+1535000+1.25+250000-2000000</f>
        <v>785001.25</v>
      </c>
      <c r="W38" s="43">
        <f>3000000+1000000+248339-1000000</f>
        <v>3248339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65249640.27000001</v>
      </c>
      <c r="I47" s="64">
        <f>H47/D47*100</f>
        <v>56.82355379892407</v>
      </c>
      <c r="J47" s="64">
        <f>H48/(L48+M48+N48+O48+P48+Q48+R48+S48+T48+U48)*100</f>
        <v>64.13111844749663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65249640.27000001</v>
      </c>
      <c r="I48" s="48">
        <f>H48/D48*100</f>
        <v>56.82355379892407</v>
      </c>
      <c r="J48" s="68">
        <f>H48/(L48+M48+N48+O48+P48+Q48+R48+S48+T48+U48)*100</f>
        <v>64.13111844749663</v>
      </c>
      <c r="K48" s="52">
        <f t="shared" si="9"/>
        <v>55692859.469999984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79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9"/>
        <v>100</v>
      </c>
      <c r="K66" s="52">
        <f t="shared" si="9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80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81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82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98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78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119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85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86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32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</f>
        <v>2192901.8499999996</v>
      </c>
      <c r="I77" s="46">
        <f>H77/D77*100</f>
        <v>87.05446010321555</v>
      </c>
      <c r="J77" s="67">
        <f t="shared" si="19"/>
        <v>87.05446010321555</v>
      </c>
      <c r="K77" s="52">
        <f t="shared" si="9"/>
        <v>326098.1500000004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33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106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111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112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34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117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35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36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87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37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88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</f>
        <v>5265.6</v>
      </c>
      <c r="I90" s="25">
        <f>H90/D90*100</f>
        <v>0.049929835003211465</v>
      </c>
      <c r="J90" s="67">
        <f t="shared" si="19"/>
        <v>0.05993317642047091</v>
      </c>
      <c r="K90" s="52">
        <f t="shared" si="9"/>
        <v>7529759.120000001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89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90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91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92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93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94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95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96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194742254.42000002</v>
      </c>
      <c r="I99" s="44">
        <f>H99/D99*100</f>
        <v>72.02100789707286</v>
      </c>
      <c r="J99" s="44">
        <f>H99/(L99+M99+N99+O99+P99+Q99+R99+S99+T99+U99)*100</f>
        <v>78.8543351994958</v>
      </c>
      <c r="K99" s="52">
        <f t="shared" si="22"/>
        <v>91213837.64999992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40712965.41</v>
      </c>
      <c r="V99" s="20">
        <f t="shared" si="23"/>
        <v>15592347.779999997</v>
      </c>
      <c r="W99" s="20">
        <f t="shared" si="23"/>
        <v>7839559.859999999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38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2016-10-25T13:57:21Z</dcterms:modified>
  <cp:category/>
  <cp:version/>
  <cp:contentType/>
  <cp:contentStatus/>
</cp:coreProperties>
</file>